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falkowski/Documents/docs/data_small/LabWork/AFT/"/>
    </mc:Choice>
  </mc:AlternateContent>
  <bookViews>
    <workbookView xWindow="2040" yWindow="440" windowWidth="33560" windowHeight="21200" tabRatio="500"/>
  </bookViews>
  <sheets>
    <sheet name="Apatite" sheetId="1" r:id="rId1"/>
    <sheet name="Zircon" sheetId="2" r:id="rId2"/>
    <sheet name="Verpackung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B17" i="1"/>
  <c r="B10" i="1"/>
  <c r="B9" i="1"/>
  <c r="B8" i="1"/>
  <c r="B6" i="1"/>
  <c r="E3" i="1"/>
  <c r="E4" i="1"/>
  <c r="E5" i="1"/>
  <c r="B11" i="1"/>
  <c r="B12" i="1"/>
  <c r="B13" i="1"/>
  <c r="B14" i="1"/>
  <c r="B15" i="1"/>
  <c r="B16" i="1"/>
  <c r="D6" i="3"/>
  <c r="E6" i="3"/>
  <c r="C34" i="3"/>
  <c r="C35" i="3"/>
  <c r="D3" i="3"/>
  <c r="D4" i="3"/>
  <c r="D5" i="3"/>
  <c r="E3" i="2"/>
  <c r="B3" i="2"/>
  <c r="B6" i="2"/>
  <c r="B7" i="2"/>
  <c r="B10" i="2"/>
  <c r="B4" i="2"/>
  <c r="B5" i="2"/>
  <c r="B8" i="2"/>
  <c r="E4" i="2"/>
  <c r="E5" i="2"/>
  <c r="B11" i="2"/>
  <c r="B12" i="2"/>
  <c r="B13" i="2"/>
  <c r="B14" i="2"/>
  <c r="B15" i="2"/>
  <c r="B16" i="2"/>
  <c r="B17" i="2"/>
  <c r="B19" i="2"/>
  <c r="E10" i="2"/>
  <c r="E11" i="2"/>
  <c r="E12" i="2"/>
  <c r="E13" i="2"/>
  <c r="E14" i="2"/>
  <c r="E15" i="2"/>
  <c r="E16" i="2"/>
  <c r="E17" i="2"/>
  <c r="E19" i="2"/>
</calcChain>
</file>

<file path=xl/sharedStrings.xml><?xml version="1.0" encoding="utf-8"?>
<sst xmlns="http://schemas.openxmlformats.org/spreadsheetml/2006/main" count="57" uniqueCount="39">
  <si>
    <t>Zusammensetzung der Probe</t>
    <phoneticPr fontId="1" type="noConversion"/>
  </si>
  <si>
    <t>Epoxid:</t>
    <phoneticPr fontId="1" type="noConversion"/>
  </si>
  <si>
    <t>g</t>
    <phoneticPr fontId="1" type="noConversion"/>
  </si>
  <si>
    <t>Muskovit-Glimmer:</t>
    <phoneticPr fontId="1" type="noConversion"/>
  </si>
  <si>
    <t>g</t>
    <phoneticPr fontId="1" type="noConversion"/>
  </si>
  <si>
    <t>Apatite</t>
    <phoneticPr fontId="1" type="noConversion"/>
  </si>
  <si>
    <r>
      <t>KAl</t>
    </r>
    <r>
      <rPr>
        <vertAlign val="subscript"/>
        <sz val="10"/>
        <rFont val="Arial"/>
      </rPr>
      <t>2</t>
    </r>
    <r>
      <rPr>
        <sz val="10"/>
        <rFont val="Arial"/>
      </rPr>
      <t>[(OH,F)</t>
    </r>
    <r>
      <rPr>
        <vertAlign val="subscript"/>
        <sz val="10"/>
        <rFont val="Arial"/>
      </rPr>
      <t>2</t>
    </r>
    <r>
      <rPr>
        <sz val="10"/>
        <rFont val="Arial"/>
      </rPr>
      <t>|AlSi</t>
    </r>
    <r>
      <rPr>
        <vertAlign val="subscript"/>
        <sz val="10"/>
        <rFont val="Arial"/>
      </rPr>
      <t>3</t>
    </r>
    <r>
      <rPr>
        <sz val="10"/>
        <rFont val="Arial"/>
      </rPr>
      <t>O</t>
    </r>
    <r>
      <rPr>
        <vertAlign val="subscript"/>
        <sz val="10"/>
        <rFont val="Arial"/>
      </rPr>
      <t>10</t>
    </r>
    <r>
      <rPr>
        <sz val="10"/>
        <rFont val="Arial"/>
      </rPr>
      <t>]</t>
    </r>
    <phoneticPr fontId="1" type="noConversion"/>
  </si>
  <si>
    <r>
      <t>Ca</t>
    </r>
    <r>
      <rPr>
        <vertAlign val="subscript"/>
        <sz val="10"/>
        <rFont val="Arial"/>
      </rPr>
      <t>5</t>
    </r>
    <r>
      <rPr>
        <sz val="10"/>
        <rFont val="Arial"/>
      </rPr>
      <t>[F|(PO</t>
    </r>
    <r>
      <rPr>
        <vertAlign val="subscript"/>
        <sz val="10"/>
        <rFont val="Arial"/>
      </rPr>
      <t>4</t>
    </r>
    <r>
      <rPr>
        <sz val="10"/>
        <rFont val="Arial"/>
      </rPr>
      <t>)</t>
    </r>
    <r>
      <rPr>
        <vertAlign val="subscript"/>
        <sz val="10"/>
        <rFont val="Arial"/>
      </rPr>
      <t>3</t>
    </r>
    <r>
      <rPr>
        <sz val="10"/>
        <rFont val="Arial"/>
      </rPr>
      <t>]</t>
    </r>
    <phoneticPr fontId="1" type="noConversion"/>
  </si>
  <si>
    <r>
      <t>C</t>
    </r>
    <r>
      <rPr>
        <vertAlign val="subscript"/>
        <sz val="10"/>
        <rFont val="Arial"/>
      </rPr>
      <t>8</t>
    </r>
    <r>
      <rPr>
        <sz val="10"/>
        <rFont val="Arial"/>
      </rPr>
      <t>H</t>
    </r>
    <r>
      <rPr>
        <vertAlign val="subscript"/>
        <sz val="10"/>
        <rFont val="Arial"/>
      </rPr>
      <t>10</t>
    </r>
    <r>
      <rPr>
        <sz val="10"/>
        <rFont val="Arial"/>
      </rPr>
      <t>O</t>
    </r>
    <r>
      <rPr>
        <vertAlign val="subscript"/>
        <sz val="10"/>
        <rFont val="Arial"/>
      </rPr>
      <t>3</t>
    </r>
    <phoneticPr fontId="1" type="noConversion"/>
  </si>
  <si>
    <t>C</t>
    <phoneticPr fontId="1" type="noConversion"/>
  </si>
  <si>
    <t>O</t>
    <phoneticPr fontId="1" type="noConversion"/>
  </si>
  <si>
    <t>H</t>
    <phoneticPr fontId="1" type="noConversion"/>
  </si>
  <si>
    <t>K</t>
    <phoneticPr fontId="1" type="noConversion"/>
  </si>
  <si>
    <t>Al</t>
    <phoneticPr fontId="1" type="noConversion"/>
  </si>
  <si>
    <t>F</t>
    <phoneticPr fontId="1" type="noConversion"/>
  </si>
  <si>
    <t>Si</t>
    <phoneticPr fontId="1" type="noConversion"/>
  </si>
  <si>
    <t>Ca</t>
    <phoneticPr fontId="1" type="noConversion"/>
  </si>
  <si>
    <t>P</t>
    <phoneticPr fontId="1" type="noConversion"/>
  </si>
  <si>
    <t>Molekulare Masse</t>
    <phoneticPr fontId="1" type="noConversion"/>
  </si>
  <si>
    <t>Molekulare Masse</t>
    <phoneticPr fontId="1" type="noConversion"/>
  </si>
  <si>
    <t>Elemente</t>
    <phoneticPr fontId="1" type="noConversion"/>
  </si>
  <si>
    <t>Masse in g</t>
    <phoneticPr fontId="1" type="noConversion"/>
  </si>
  <si>
    <t>Teflon:</t>
    <phoneticPr fontId="1" type="noConversion"/>
  </si>
  <si>
    <t>Zircon</t>
    <phoneticPr fontId="1" type="noConversion"/>
  </si>
  <si>
    <r>
      <t>ZrSiO</t>
    </r>
    <r>
      <rPr>
        <vertAlign val="subscript"/>
        <sz val="10"/>
        <rFont val="Arial"/>
      </rPr>
      <t>4</t>
    </r>
    <phoneticPr fontId="1" type="noConversion"/>
  </si>
  <si>
    <t>Zr</t>
    <phoneticPr fontId="1" type="noConversion"/>
  </si>
  <si>
    <r>
      <t>C</t>
    </r>
    <r>
      <rPr>
        <vertAlign val="subscript"/>
        <sz val="10"/>
        <rFont val="Arial"/>
      </rPr>
      <t>2</t>
    </r>
    <r>
      <rPr>
        <sz val="10"/>
        <rFont val="Arial"/>
      </rPr>
      <t>F</t>
    </r>
    <r>
      <rPr>
        <vertAlign val="subscript"/>
        <sz val="10"/>
        <rFont val="Arial"/>
      </rPr>
      <t>4</t>
    </r>
    <phoneticPr fontId="1" type="noConversion"/>
  </si>
  <si>
    <t>Total:</t>
    <phoneticPr fontId="1" type="noConversion"/>
  </si>
  <si>
    <t>Parafilm</t>
    <phoneticPr fontId="1" type="noConversion"/>
  </si>
  <si>
    <t>Tesa</t>
    <phoneticPr fontId="1" type="noConversion"/>
  </si>
  <si>
    <r>
      <t>CH</t>
    </r>
    <r>
      <rPr>
        <vertAlign val="subscript"/>
        <sz val="10"/>
        <rFont val="Arial"/>
      </rPr>
      <t>2</t>
    </r>
    <phoneticPr fontId="1" type="noConversion"/>
  </si>
  <si>
    <r>
      <t>C</t>
    </r>
    <r>
      <rPr>
        <vertAlign val="subscript"/>
        <sz val="10"/>
        <rFont val="Arial"/>
      </rPr>
      <t>5</t>
    </r>
    <r>
      <rPr>
        <sz val="10"/>
        <rFont val="Arial"/>
      </rPr>
      <t>H</t>
    </r>
    <r>
      <rPr>
        <vertAlign val="subscript"/>
        <sz val="10"/>
        <rFont val="Arial"/>
      </rPr>
      <t>8</t>
    </r>
    <r>
      <rPr>
        <sz val="10"/>
        <rFont val="Arial"/>
      </rPr>
      <t>O</t>
    </r>
    <r>
      <rPr>
        <vertAlign val="subscript"/>
        <sz val="10"/>
        <rFont val="Arial"/>
      </rPr>
      <t>2</t>
    </r>
    <phoneticPr fontId="1" type="noConversion"/>
  </si>
  <si>
    <t>Bestrahlung</t>
    <phoneticPr fontId="1" type="noConversion"/>
  </si>
  <si>
    <t>Gramm</t>
    <phoneticPr fontId="1" type="noConversion"/>
  </si>
  <si>
    <t>Gesamt</t>
    <phoneticPr fontId="1" type="noConversion"/>
  </si>
  <si>
    <t>#5 Zr</t>
    <phoneticPr fontId="1" type="noConversion"/>
  </si>
  <si>
    <t>#6 Ap</t>
    <phoneticPr fontId="1" type="noConversion"/>
  </si>
  <si>
    <t>#7 Ap</t>
    <phoneticPr fontId="1" type="noConversion"/>
  </si>
  <si>
    <t>Korrigierte Masse in 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</si>
</sst>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vertAlign val="subscript"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125" workbookViewId="0">
      <selection activeCell="A21" sqref="A21"/>
    </sheetView>
  </sheetViews>
  <sheetFormatPr baseColWidth="10" defaultRowHeight="13" x14ac:dyDescent="0.15"/>
  <cols>
    <col min="1" max="1" width="23.33203125" bestFit="1" customWidth="1"/>
    <col min="4" max="4" width="18" bestFit="1" customWidth="1"/>
  </cols>
  <sheetData>
    <row r="1" spans="1:5" x14ac:dyDescent="0.15">
      <c r="A1" t="s">
        <v>0</v>
      </c>
    </row>
    <row r="2" spans="1:5" x14ac:dyDescent="0.15">
      <c r="E2" t="s">
        <v>19</v>
      </c>
    </row>
    <row r="3" spans="1:5" ht="15" x14ac:dyDescent="0.2">
      <c r="A3" t="s">
        <v>1</v>
      </c>
      <c r="B3" s="4">
        <v>15.2</v>
      </c>
      <c r="C3" t="s">
        <v>2</v>
      </c>
      <c r="D3" t="s">
        <v>8</v>
      </c>
      <c r="E3">
        <f>8*C8+10*C10+3*C9</f>
        <v>154</v>
      </c>
    </row>
    <row r="4" spans="1:5" ht="15" x14ac:dyDescent="0.2">
      <c r="A4" t="s">
        <v>3</v>
      </c>
      <c r="B4" s="4">
        <v>1.1000000000000001</v>
      </c>
      <c r="C4" t="s">
        <v>4</v>
      </c>
      <c r="D4" t="s">
        <v>6</v>
      </c>
      <c r="E4">
        <f>C11+2*C12+2*18+C12+3*C14+10*C9</f>
        <v>400</v>
      </c>
    </row>
    <row r="5" spans="1:5" ht="15" x14ac:dyDescent="0.2">
      <c r="A5" t="s">
        <v>5</v>
      </c>
      <c r="B5" s="4">
        <v>0.1</v>
      </c>
      <c r="C5" t="s">
        <v>4</v>
      </c>
      <c r="D5" t="s">
        <v>7</v>
      </c>
      <c r="E5">
        <f>5*C15+C13+3*(C16+4*C9)</f>
        <v>504</v>
      </c>
    </row>
    <row r="6" spans="1:5" x14ac:dyDescent="0.15">
      <c r="B6">
        <f>SUM(B3:B5)</f>
        <v>16.400000000000002</v>
      </c>
    </row>
    <row r="7" spans="1:5" x14ac:dyDescent="0.15">
      <c r="A7" t="s">
        <v>20</v>
      </c>
      <c r="B7" t="s">
        <v>21</v>
      </c>
      <c r="C7" t="s">
        <v>18</v>
      </c>
    </row>
    <row r="8" spans="1:5" x14ac:dyDescent="0.15">
      <c r="A8" t="s">
        <v>9</v>
      </c>
      <c r="B8" s="3">
        <f>((8*C8)/E3)*B3</f>
        <v>9.4753246753246749</v>
      </c>
      <c r="C8">
        <v>12</v>
      </c>
    </row>
    <row r="9" spans="1:5" x14ac:dyDescent="0.15">
      <c r="A9" t="s">
        <v>10</v>
      </c>
      <c r="B9" s="3">
        <f>((3*C9)/E3)*B3+((10*C9)/E4)*B4+((12*C9)/E5)*B5</f>
        <v>5.2157575757575758</v>
      </c>
      <c r="C9">
        <v>16</v>
      </c>
    </row>
    <row r="10" spans="1:5" x14ac:dyDescent="0.15">
      <c r="A10" t="s">
        <v>11</v>
      </c>
      <c r="B10" s="3">
        <f>(10/E3)*B3+(0.5/E4)*B4</f>
        <v>0.98838798701298691</v>
      </c>
      <c r="C10">
        <v>1</v>
      </c>
    </row>
    <row r="11" spans="1:5" x14ac:dyDescent="0.15">
      <c r="A11" t="s">
        <v>12</v>
      </c>
      <c r="B11" s="3">
        <f>(C11/E4)*B4</f>
        <v>0.10725000000000001</v>
      </c>
      <c r="C11">
        <v>39</v>
      </c>
    </row>
    <row r="12" spans="1:5" x14ac:dyDescent="0.15">
      <c r="A12" t="s">
        <v>13</v>
      </c>
      <c r="B12" s="3">
        <f>((3*C12)/E4)*B4</f>
        <v>0.22275000000000003</v>
      </c>
      <c r="C12">
        <v>27</v>
      </c>
    </row>
    <row r="13" spans="1:5" x14ac:dyDescent="0.15">
      <c r="A13" t="s">
        <v>14</v>
      </c>
      <c r="B13" s="3">
        <f>(C13/E4)*B4+(C13/E5)*B5</f>
        <v>5.6019841269841275E-2</v>
      </c>
      <c r="C13">
        <v>19</v>
      </c>
    </row>
    <row r="14" spans="1:5" x14ac:dyDescent="0.15">
      <c r="A14" t="s">
        <v>15</v>
      </c>
      <c r="B14" s="3">
        <f>((3*C14)/E4)*B4</f>
        <v>0.23100000000000001</v>
      </c>
      <c r="C14">
        <v>28</v>
      </c>
    </row>
    <row r="15" spans="1:5" x14ac:dyDescent="0.15">
      <c r="A15" t="s">
        <v>16</v>
      </c>
      <c r="B15" s="3">
        <f>((5*C15)/E5)*B5</f>
        <v>3.968253968253968E-2</v>
      </c>
      <c r="C15">
        <v>40</v>
      </c>
    </row>
    <row r="16" spans="1:5" x14ac:dyDescent="0.15">
      <c r="A16" t="s">
        <v>17</v>
      </c>
      <c r="B16" s="3">
        <f>((3*C16)/E5)*B5</f>
        <v>1.8452380952380953E-2</v>
      </c>
      <c r="C16">
        <v>31</v>
      </c>
    </row>
    <row r="17" spans="2:2" x14ac:dyDescent="0.15">
      <c r="B17" s="3">
        <f>SUM(B8:B16)</f>
        <v>16.354625000000002</v>
      </c>
    </row>
  </sheetData>
  <phoneticPr fontId="1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125" workbookViewId="0">
      <selection activeCell="B25" sqref="B25"/>
    </sheetView>
  </sheetViews>
  <sheetFormatPr baseColWidth="10" defaultRowHeight="13" x14ac:dyDescent="0.15"/>
  <cols>
    <col min="4" max="4" width="18" bestFit="1" customWidth="1"/>
  </cols>
  <sheetData>
    <row r="1" spans="1:7" x14ac:dyDescent="0.15">
      <c r="A1" t="s">
        <v>0</v>
      </c>
    </row>
    <row r="2" spans="1:7" x14ac:dyDescent="0.15">
      <c r="A2" t="s">
        <v>27</v>
      </c>
      <c r="B2" s="4">
        <v>11.06</v>
      </c>
      <c r="E2" t="s">
        <v>19</v>
      </c>
    </row>
    <row r="3" spans="1:7" ht="15" x14ac:dyDescent="0.2">
      <c r="A3" t="s">
        <v>22</v>
      </c>
      <c r="B3" s="1">
        <f>0.77*B2</f>
        <v>8.5162000000000013</v>
      </c>
      <c r="C3" t="s">
        <v>2</v>
      </c>
      <c r="D3" t="s">
        <v>26</v>
      </c>
      <c r="E3">
        <f>C10*2+C15*4</f>
        <v>100</v>
      </c>
    </row>
    <row r="4" spans="1:7" ht="15" x14ac:dyDescent="0.2">
      <c r="A4" t="s">
        <v>3</v>
      </c>
      <c r="B4" s="1">
        <f>0.11*B2</f>
        <v>1.2166000000000001</v>
      </c>
      <c r="C4" t="s">
        <v>2</v>
      </c>
      <c r="D4" t="s">
        <v>6</v>
      </c>
      <c r="E4">
        <f>C13+2*C14+2*18+C14+3*C16+10*C11</f>
        <v>400</v>
      </c>
    </row>
    <row r="5" spans="1:7" ht="15" x14ac:dyDescent="0.2">
      <c r="A5" t="s">
        <v>23</v>
      </c>
      <c r="B5" s="1">
        <f>0.012*B2</f>
        <v>0.13272</v>
      </c>
      <c r="C5" t="s">
        <v>2</v>
      </c>
      <c r="D5" t="s">
        <v>24</v>
      </c>
      <c r="E5">
        <f>C17+C16+4*C11</f>
        <v>183</v>
      </c>
    </row>
    <row r="6" spans="1:7" ht="15" x14ac:dyDescent="0.2">
      <c r="A6" t="s">
        <v>28</v>
      </c>
      <c r="B6" s="1">
        <f>B2*0.06</f>
        <v>0.66359999999999997</v>
      </c>
      <c r="D6" t="s">
        <v>30</v>
      </c>
      <c r="E6">
        <v>48</v>
      </c>
    </row>
    <row r="7" spans="1:7" ht="15" x14ac:dyDescent="0.2">
      <c r="A7" t="s">
        <v>29</v>
      </c>
      <c r="B7" s="1">
        <f>0.048*B2</f>
        <v>0.53088000000000002</v>
      </c>
      <c r="D7" t="s">
        <v>31</v>
      </c>
      <c r="E7">
        <v>100</v>
      </c>
    </row>
    <row r="8" spans="1:7" x14ac:dyDescent="0.15">
      <c r="B8" s="1">
        <f>SUM(B3:B7)</f>
        <v>11.060000000000002</v>
      </c>
    </row>
    <row r="9" spans="1:7" x14ac:dyDescent="0.15">
      <c r="A9" t="s">
        <v>20</v>
      </c>
      <c r="B9" t="s">
        <v>21</v>
      </c>
      <c r="C9" t="s">
        <v>18</v>
      </c>
      <c r="E9" t="s">
        <v>38</v>
      </c>
    </row>
    <row r="10" spans="1:7" x14ac:dyDescent="0.15">
      <c r="A10" t="s">
        <v>9</v>
      </c>
      <c r="B10" s="1">
        <f>((2*C10)/E3)*B3+(C10/E6)*B6+((5*C10)/E7)*B7</f>
        <v>2.5283160000000007</v>
      </c>
      <c r="C10">
        <v>12</v>
      </c>
      <c r="E10" s="1">
        <f>B10*(B$8/B$19)</f>
        <v>2.6466199099759247</v>
      </c>
      <c r="G10" s="3"/>
    </row>
    <row r="11" spans="1:7" x14ac:dyDescent="0.15">
      <c r="A11" t="s">
        <v>10</v>
      </c>
      <c r="B11" s="1">
        <f>((10.5*C11)/E4)*B4+((4*C11)/E5)*B5+((2*C11)/E7)*B7</f>
        <v>0.72726933770491797</v>
      </c>
      <c r="C11">
        <v>16</v>
      </c>
      <c r="E11" s="1">
        <f t="shared" ref="E11:E17" si="0">B11*(B$8/B$19)</f>
        <v>0.76129942186215638</v>
      </c>
      <c r="G11" s="3"/>
    </row>
    <row r="12" spans="1:7" x14ac:dyDescent="0.15">
      <c r="A12" t="s">
        <v>11</v>
      </c>
      <c r="B12" s="1">
        <f>(1/E4)*B4+(2/E6)*B6+(8/E7)*B7</f>
        <v>7.3161900000000002E-2</v>
      </c>
      <c r="C12">
        <v>1</v>
      </c>
      <c r="E12" s="1">
        <f t="shared" si="0"/>
        <v>7.6585261174500152E-2</v>
      </c>
      <c r="G12" s="3"/>
    </row>
    <row r="13" spans="1:7" x14ac:dyDescent="0.15">
      <c r="A13" t="s">
        <v>12</v>
      </c>
      <c r="B13" s="1">
        <f>(C13/E4)*B4</f>
        <v>0.11861850000000002</v>
      </c>
      <c r="C13">
        <v>39</v>
      </c>
      <c r="E13" s="1">
        <f t="shared" si="0"/>
        <v>0.12416884748246626</v>
      </c>
      <c r="G13" s="3"/>
    </row>
    <row r="14" spans="1:7" x14ac:dyDescent="0.15">
      <c r="A14" t="s">
        <v>13</v>
      </c>
      <c r="B14" s="1">
        <f>((3*C14)/E4)*B4</f>
        <v>0.24636150000000004</v>
      </c>
      <c r="C14">
        <v>27</v>
      </c>
      <c r="E14" s="1">
        <f t="shared" si="0"/>
        <v>0.25788914477127606</v>
      </c>
      <c r="G14" s="3"/>
    </row>
    <row r="15" spans="1:7" x14ac:dyDescent="0.15">
      <c r="A15" t="s">
        <v>14</v>
      </c>
      <c r="B15" s="1">
        <f>(C15/E4)*B4+(4*C15/E3)*B3</f>
        <v>6.5301005000000014</v>
      </c>
      <c r="C15">
        <v>19</v>
      </c>
      <c r="E15" s="1">
        <f t="shared" si="0"/>
        <v>6.8356542447398736</v>
      </c>
      <c r="G15" s="3"/>
    </row>
    <row r="16" spans="1:7" x14ac:dyDescent="0.15">
      <c r="A16" t="s">
        <v>15</v>
      </c>
      <c r="B16" s="1">
        <f>((3*C16)/E4)*B4+(C16/E5)*B5</f>
        <v>0.27579288524590162</v>
      </c>
      <c r="C16">
        <v>28</v>
      </c>
      <c r="E16" s="1">
        <f t="shared" si="0"/>
        <v>0.28869767114613382</v>
      </c>
      <c r="G16" s="3"/>
    </row>
    <row r="17" spans="1:7" x14ac:dyDescent="0.15">
      <c r="A17" t="s">
        <v>25</v>
      </c>
      <c r="B17" s="1">
        <f>((C17)/E5)*B5</f>
        <v>6.5997377049180336E-2</v>
      </c>
      <c r="C17">
        <v>91</v>
      </c>
      <c r="E17" s="1">
        <f t="shared" si="0"/>
        <v>6.9085498847671234E-2</v>
      </c>
      <c r="G17" s="3"/>
    </row>
    <row r="19" spans="1:7" x14ac:dyDescent="0.15">
      <c r="B19" s="1">
        <f>SUM(B10:B17)</f>
        <v>10.565618000000002</v>
      </c>
      <c r="C19" s="1"/>
      <c r="D19" s="1"/>
      <c r="E19" s="1">
        <f t="shared" ref="E19" si="1">SUM(E10:E17)</f>
        <v>11.060000000000002</v>
      </c>
    </row>
  </sheetData>
  <phoneticPr fontId="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3" sqref="D3"/>
    </sheetView>
  </sheetViews>
  <sheetFormatPr baseColWidth="10" defaultRowHeight="13" x14ac:dyDescent="0.15"/>
  <sheetData>
    <row r="1" spans="1:5" x14ac:dyDescent="0.15">
      <c r="A1" t="s">
        <v>32</v>
      </c>
      <c r="B1" t="s">
        <v>33</v>
      </c>
      <c r="C1" t="s">
        <v>34</v>
      </c>
    </row>
    <row r="2" spans="1:5" x14ac:dyDescent="0.15">
      <c r="A2" t="s">
        <v>35</v>
      </c>
      <c r="B2">
        <v>2.2000000000000002</v>
      </c>
      <c r="C2">
        <v>16.399999999999999</v>
      </c>
      <c r="D2" s="2">
        <f>B2/C2*100</f>
        <v>13.414634146341466</v>
      </c>
    </row>
    <row r="3" spans="1:5" x14ac:dyDescent="0.15">
      <c r="A3" t="s">
        <v>36</v>
      </c>
      <c r="B3">
        <v>2.1</v>
      </c>
      <c r="C3">
        <v>19.2</v>
      </c>
      <c r="D3" s="2">
        <f>B3/C3*100</f>
        <v>10.937500000000002</v>
      </c>
    </row>
    <row r="4" spans="1:5" x14ac:dyDescent="0.15">
      <c r="A4" t="s">
        <v>37</v>
      </c>
      <c r="B4">
        <v>2.2999999999999998</v>
      </c>
      <c r="C4">
        <v>14.8</v>
      </c>
      <c r="D4" s="2">
        <f t="shared" ref="D4" si="0">B4/C4*100</f>
        <v>15.540540540540537</v>
      </c>
    </row>
    <row r="5" spans="1:5" x14ac:dyDescent="0.15">
      <c r="D5" s="2">
        <f>AVERAGE(D2:D4)</f>
        <v>13.297558228960668</v>
      </c>
    </row>
    <row r="6" spans="1:5" x14ac:dyDescent="0.15">
      <c r="D6">
        <f>18.3*0.13</f>
        <v>2.379</v>
      </c>
      <c r="E6">
        <f>18.3-D6</f>
        <v>15.921000000000001</v>
      </c>
    </row>
    <row r="34" spans="3:3" x14ac:dyDescent="0.15">
      <c r="C34">
        <f>19.68*0.13</f>
        <v>2.5584000000000002</v>
      </c>
    </row>
    <row r="35" spans="3:3" x14ac:dyDescent="0.15">
      <c r="C35">
        <f>19.68-C34</f>
        <v>17.121600000000001</v>
      </c>
    </row>
  </sheetData>
  <phoneticPr fontId="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Apatite</vt:lpstr>
      <vt:lpstr>Zircon</vt:lpstr>
      <vt:lpstr>Verpackung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Glotzbach</dc:creator>
  <cp:lastModifiedBy>sfalkowski</cp:lastModifiedBy>
  <dcterms:created xsi:type="dcterms:W3CDTF">2011-09-15T11:22:11Z</dcterms:created>
  <dcterms:modified xsi:type="dcterms:W3CDTF">2017-05-14T09:25:32Z</dcterms:modified>
</cp:coreProperties>
</file>